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16" i="2" l="1"/>
  <c r="D16" i="2"/>
  <c r="B16" i="2"/>
  <c r="E12" i="2"/>
  <c r="D12" i="2"/>
  <c r="B12" i="2"/>
  <c r="D7" i="2" l="1"/>
  <c r="B8" i="2" s="1"/>
  <c r="E3" i="1"/>
  <c r="B4" i="2"/>
  <c r="D3" i="2"/>
  <c r="D18" i="1"/>
  <c r="D19" i="1" s="1"/>
  <c r="D20" i="1" s="1"/>
  <c r="D21" i="1" s="1"/>
  <c r="D22" i="1" s="1"/>
  <c r="D15" i="1"/>
  <c r="D14" i="1" l="1"/>
  <c r="D9" i="1"/>
  <c r="D10" i="1" s="1"/>
  <c r="D8" i="1"/>
  <c r="D6" i="1"/>
  <c r="D11" i="1" l="1"/>
  <c r="D24" i="1" s="1"/>
  <c r="D25" i="1" s="1"/>
  <c r="H24" i="1" l="1"/>
  <c r="H25" i="1" s="1"/>
</calcChain>
</file>

<file path=xl/sharedStrings.xml><?xml version="1.0" encoding="utf-8"?>
<sst xmlns="http://schemas.openxmlformats.org/spreadsheetml/2006/main" count="65" uniqueCount="48">
  <si>
    <t>Date</t>
  </si>
  <si>
    <t>Clinker Production</t>
  </si>
  <si>
    <t>TPH</t>
  </si>
  <si>
    <t>%</t>
  </si>
  <si>
    <t>Coal consumption</t>
  </si>
  <si>
    <t>UoM</t>
  </si>
  <si>
    <t>Parameter</t>
  </si>
  <si>
    <t>Coal   sulphure</t>
  </si>
  <si>
    <t>Input</t>
  </si>
  <si>
    <t>% Cli.</t>
  </si>
  <si>
    <t>Sulphure from Coal</t>
  </si>
  <si>
    <t>tons/Hrs</t>
  </si>
  <si>
    <t>So3 In Raw Meal</t>
  </si>
  <si>
    <t>Raw Meal requ.</t>
  </si>
  <si>
    <t>So3 from raw meal</t>
  </si>
  <si>
    <t>Sulphure from raw meal</t>
  </si>
  <si>
    <t>Total Input sulphure</t>
  </si>
  <si>
    <t>Output</t>
  </si>
  <si>
    <t>So3 in clinker</t>
  </si>
  <si>
    <t>Sulphure from clinker</t>
  </si>
  <si>
    <t>Tons/hr</t>
  </si>
  <si>
    <t>So3 from clinker</t>
  </si>
  <si>
    <t>So2 in PH OL gas</t>
  </si>
  <si>
    <t>mg/NM3</t>
  </si>
  <si>
    <t>Nm3/Kg of clinker</t>
  </si>
  <si>
    <t>Nm3/Hr</t>
  </si>
  <si>
    <t>Mg/Hr</t>
  </si>
  <si>
    <t>Sulphure from PH OL gas</t>
  </si>
  <si>
    <t>S</t>
  </si>
  <si>
    <t>O3</t>
  </si>
  <si>
    <t>So3</t>
  </si>
  <si>
    <t>O2</t>
  </si>
  <si>
    <t>Total</t>
  </si>
  <si>
    <t>Diff</t>
  </si>
  <si>
    <t>Input-Output</t>
  </si>
  <si>
    <t>9.10.18</t>
  </si>
  <si>
    <t>Na2So4</t>
  </si>
  <si>
    <t>na2</t>
  </si>
  <si>
    <t>O4</t>
  </si>
  <si>
    <t>Na2Co3</t>
  </si>
  <si>
    <t>Na2</t>
  </si>
  <si>
    <t>C</t>
  </si>
  <si>
    <t>Na2 Requird for Sulphure</t>
  </si>
  <si>
    <t>ton</t>
  </si>
  <si>
    <t>Na2Co3 required</t>
  </si>
  <si>
    <t>RABH OL gas volume</t>
  </si>
  <si>
    <t>So2 in RABH OL gas</t>
  </si>
  <si>
    <t>balance Sulphur in circuit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</si>
</sst>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2" fontId="0" fillId="2" borderId="11" xfId="0" applyNumberForma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2" fontId="0" fillId="2" borderId="17" xfId="0" applyNumberFormat="1" applyFill="1" applyBorder="1" applyAlignment="1">
      <alignment horizontal="left"/>
    </xf>
    <xf numFmtId="0" fontId="0" fillId="2" borderId="18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90" zoomScaleNormal="90" workbookViewId="0">
      <selection activeCell="D5" sqref="D5"/>
    </sheetView>
  </sheetViews>
  <sheetFormatPr defaultRowHeight="15" x14ac:dyDescent="0.25"/>
  <cols>
    <col min="2" max="2" width="24.28515625" bestFit="1" customWidth="1"/>
    <col min="3" max="3" width="17" bestFit="1" customWidth="1"/>
    <col min="4" max="4" width="11.5703125" bestFit="1" customWidth="1"/>
    <col min="7" max="7" width="23.7109375" bestFit="1" customWidth="1"/>
  </cols>
  <sheetData>
    <row r="1" spans="1:5" ht="15.75" thickBot="1" x14ac:dyDescent="0.3">
      <c r="A1" s="12" t="s">
        <v>0</v>
      </c>
      <c r="B1" s="13" t="s">
        <v>35</v>
      </c>
      <c r="C1" s="13"/>
      <c r="D1" s="13"/>
      <c r="E1" s="14"/>
    </row>
    <row r="2" spans="1:5" x14ac:dyDescent="0.25">
      <c r="A2" s="15"/>
      <c r="B2" s="16" t="s">
        <v>6</v>
      </c>
      <c r="C2" s="16" t="s">
        <v>5</v>
      </c>
      <c r="D2" s="7"/>
      <c r="E2" s="17"/>
    </row>
    <row r="3" spans="1:5" x14ac:dyDescent="0.25">
      <c r="A3" s="18"/>
      <c r="B3" s="3" t="s">
        <v>1</v>
      </c>
      <c r="C3" s="3" t="s">
        <v>2</v>
      </c>
      <c r="D3" s="2">
        <v>92.9</v>
      </c>
      <c r="E3" s="8">
        <f>D3*24</f>
        <v>2229.6000000000004</v>
      </c>
    </row>
    <row r="4" spans="1:5" x14ac:dyDescent="0.25">
      <c r="A4" s="18" t="s">
        <v>8</v>
      </c>
      <c r="B4" s="3" t="s">
        <v>7</v>
      </c>
      <c r="C4" s="3" t="s">
        <v>3</v>
      </c>
      <c r="D4" s="3">
        <v>4</v>
      </c>
      <c r="E4" s="19"/>
    </row>
    <row r="5" spans="1:5" x14ac:dyDescent="0.25">
      <c r="A5" s="18"/>
      <c r="B5" s="3" t="s">
        <v>4</v>
      </c>
      <c r="C5" s="3" t="s">
        <v>9</v>
      </c>
      <c r="D5" s="3">
        <v>15</v>
      </c>
      <c r="E5" s="19"/>
    </row>
    <row r="6" spans="1:5" x14ac:dyDescent="0.25">
      <c r="A6" s="18"/>
      <c r="B6" s="3" t="s">
        <v>10</v>
      </c>
      <c r="C6" s="3" t="s">
        <v>11</v>
      </c>
      <c r="D6" s="2">
        <f>D3*D5*D4/10000</f>
        <v>0.55740000000000001</v>
      </c>
      <c r="E6" s="19"/>
    </row>
    <row r="7" spans="1:5" x14ac:dyDescent="0.25">
      <c r="A7" s="18"/>
      <c r="B7" s="3" t="s">
        <v>12</v>
      </c>
      <c r="C7" s="3" t="s">
        <v>3</v>
      </c>
      <c r="D7" s="2">
        <v>1.3</v>
      </c>
      <c r="E7" s="19"/>
    </row>
    <row r="8" spans="1:5" x14ac:dyDescent="0.25">
      <c r="A8" s="18"/>
      <c r="B8" s="3" t="s">
        <v>13</v>
      </c>
      <c r="C8" s="3" t="s">
        <v>11</v>
      </c>
      <c r="D8" s="4">
        <f>D3*1.48</f>
        <v>137.49200000000002</v>
      </c>
      <c r="E8" s="19"/>
    </row>
    <row r="9" spans="1:5" x14ac:dyDescent="0.25">
      <c r="A9" s="18"/>
      <c r="B9" s="3" t="s">
        <v>14</v>
      </c>
      <c r="C9" s="3" t="s">
        <v>11</v>
      </c>
      <c r="D9" s="5">
        <f>D8*D7/100</f>
        <v>1.7873960000000002</v>
      </c>
      <c r="E9" s="19"/>
    </row>
    <row r="10" spans="1:5" x14ac:dyDescent="0.25">
      <c r="A10" s="18"/>
      <c r="B10" s="3" t="s">
        <v>15</v>
      </c>
      <c r="C10" s="3" t="s">
        <v>11</v>
      </c>
      <c r="D10" s="2">
        <f>D9/2.5</f>
        <v>0.7149584000000001</v>
      </c>
      <c r="E10" s="19"/>
    </row>
    <row r="11" spans="1:5" x14ac:dyDescent="0.25">
      <c r="A11" s="20"/>
      <c r="B11" s="21" t="s">
        <v>16</v>
      </c>
      <c r="C11" s="21" t="s">
        <v>11</v>
      </c>
      <c r="D11" s="9">
        <f>D10+D6</f>
        <v>1.2723584000000001</v>
      </c>
      <c r="E11" s="22"/>
    </row>
    <row r="12" spans="1:5" x14ac:dyDescent="0.25">
      <c r="A12" s="18"/>
      <c r="B12" s="3"/>
      <c r="C12" s="3"/>
      <c r="D12" s="3"/>
      <c r="E12" s="19"/>
    </row>
    <row r="13" spans="1:5" x14ac:dyDescent="0.25">
      <c r="A13" s="18" t="s">
        <v>17</v>
      </c>
      <c r="B13" s="3" t="s">
        <v>18</v>
      </c>
      <c r="C13" s="3" t="s">
        <v>3</v>
      </c>
      <c r="D13" s="5">
        <v>2.6</v>
      </c>
      <c r="E13" s="19"/>
    </row>
    <row r="14" spans="1:5" x14ac:dyDescent="0.25">
      <c r="A14" s="18"/>
      <c r="B14" s="3" t="s">
        <v>21</v>
      </c>
      <c r="C14" s="3" t="s">
        <v>20</v>
      </c>
      <c r="D14" s="5">
        <f>D3*D13/100</f>
        <v>2.4154</v>
      </c>
      <c r="E14" s="19"/>
    </row>
    <row r="15" spans="1:5" x14ac:dyDescent="0.25">
      <c r="A15" s="18"/>
      <c r="B15" s="3" t="s">
        <v>19</v>
      </c>
      <c r="C15" s="3" t="s">
        <v>20</v>
      </c>
      <c r="D15" s="2">
        <f>D14/2.5</f>
        <v>0.96616000000000002</v>
      </c>
      <c r="E15" s="19"/>
    </row>
    <row r="16" spans="1:5" x14ac:dyDescent="0.25">
      <c r="A16" s="18"/>
      <c r="B16" s="3" t="s">
        <v>22</v>
      </c>
      <c r="C16" s="3" t="s">
        <v>23</v>
      </c>
      <c r="D16" s="3">
        <v>650</v>
      </c>
      <c r="E16" s="19"/>
    </row>
    <row r="17" spans="1:9" x14ac:dyDescent="0.25">
      <c r="A17" s="18"/>
      <c r="B17" s="3" t="s">
        <v>45</v>
      </c>
      <c r="C17" s="3" t="s">
        <v>24</v>
      </c>
      <c r="D17" s="3">
        <v>2.35</v>
      </c>
      <c r="E17" s="19"/>
    </row>
    <row r="18" spans="1:9" x14ac:dyDescent="0.25">
      <c r="A18" s="18"/>
      <c r="B18" s="3" t="s">
        <v>45</v>
      </c>
      <c r="C18" s="3" t="s">
        <v>25</v>
      </c>
      <c r="D18" s="3">
        <f>D17*D3*1000</f>
        <v>218315.00000000003</v>
      </c>
      <c r="E18" s="19"/>
    </row>
    <row r="19" spans="1:9" x14ac:dyDescent="0.25">
      <c r="A19" s="18"/>
      <c r="B19" s="3" t="s">
        <v>46</v>
      </c>
      <c r="C19" s="3" t="s">
        <v>26</v>
      </c>
      <c r="D19" s="3">
        <f>D18*D16</f>
        <v>141904750.00000003</v>
      </c>
      <c r="E19" s="19"/>
    </row>
    <row r="20" spans="1:9" x14ac:dyDescent="0.25">
      <c r="A20" s="18"/>
      <c r="B20" s="3" t="s">
        <v>46</v>
      </c>
      <c r="C20" s="3" t="s">
        <v>20</v>
      </c>
      <c r="D20" s="2">
        <f>D19/1000/1000/1000</f>
        <v>0.14190475000000002</v>
      </c>
      <c r="E20" s="19"/>
    </row>
    <row r="21" spans="1:9" x14ac:dyDescent="0.25">
      <c r="A21" s="18"/>
      <c r="B21" s="3" t="s">
        <v>27</v>
      </c>
      <c r="C21" s="3" t="s">
        <v>20</v>
      </c>
      <c r="D21" s="6">
        <f>D20/2</f>
        <v>7.0952375000000012E-2</v>
      </c>
      <c r="E21" s="19"/>
    </row>
    <row r="22" spans="1:9" x14ac:dyDescent="0.25">
      <c r="A22" s="20"/>
      <c r="B22" s="21" t="s">
        <v>32</v>
      </c>
      <c r="C22" s="21" t="s">
        <v>20</v>
      </c>
      <c r="D22" s="9">
        <f>D15+D21</f>
        <v>1.037112375</v>
      </c>
      <c r="E22" s="22"/>
    </row>
    <row r="23" spans="1:9" ht="15.75" thickBot="1" x14ac:dyDescent="0.3">
      <c r="A23" s="27"/>
      <c r="B23" s="28"/>
      <c r="C23" s="28"/>
      <c r="D23" s="28"/>
      <c r="E23" s="29"/>
    </row>
    <row r="24" spans="1:9" x14ac:dyDescent="0.25">
      <c r="A24" s="30" t="s">
        <v>33</v>
      </c>
      <c r="B24" s="31" t="s">
        <v>34</v>
      </c>
      <c r="C24" s="31" t="s">
        <v>20</v>
      </c>
      <c r="D24" s="32">
        <f>D11-D22</f>
        <v>0.23524602500000014</v>
      </c>
      <c r="E24" s="33"/>
      <c r="G24" t="s">
        <v>42</v>
      </c>
      <c r="H24" s="11">
        <f>46*D24/32</f>
        <v>0.33816616093750018</v>
      </c>
      <c r="I24" t="s">
        <v>43</v>
      </c>
    </row>
    <row r="25" spans="1:9" ht="15.75" thickBot="1" x14ac:dyDescent="0.3">
      <c r="A25" s="24"/>
      <c r="B25" s="23" t="s">
        <v>47</v>
      </c>
      <c r="C25" s="25"/>
      <c r="D25" s="10">
        <f>D24/D11*100</f>
        <v>18.488974883177576</v>
      </c>
      <c r="E25" s="26"/>
      <c r="G25" t="s">
        <v>44</v>
      </c>
      <c r="H25" s="11">
        <f>106*H24/46</f>
        <v>0.77925245781250041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workbookViewId="0">
      <selection activeCell="E16" sqref="E16"/>
    </sheetView>
  </sheetViews>
  <sheetFormatPr defaultRowHeight="15" x14ac:dyDescent="0.25"/>
  <sheetData>
    <row r="2" spans="2:5" x14ac:dyDescent="0.25">
      <c r="B2" t="s">
        <v>28</v>
      </c>
      <c r="C2" t="s">
        <v>29</v>
      </c>
      <c r="D2" t="s">
        <v>30</v>
      </c>
    </row>
    <row r="3" spans="2:5" x14ac:dyDescent="0.25">
      <c r="B3" s="1">
        <v>32</v>
      </c>
      <c r="C3" s="1">
        <v>48</v>
      </c>
      <c r="D3" s="1">
        <f>SUM(B3:C3)</f>
        <v>80</v>
      </c>
    </row>
    <row r="4" spans="2:5" x14ac:dyDescent="0.25">
      <c r="B4" s="1">
        <f>D3/B3</f>
        <v>2.5</v>
      </c>
      <c r="C4" s="1"/>
      <c r="D4" s="1"/>
    </row>
    <row r="6" spans="2:5" x14ac:dyDescent="0.25">
      <c r="B6" t="s">
        <v>28</v>
      </c>
      <c r="C6" t="s">
        <v>31</v>
      </c>
      <c r="D6" t="s">
        <v>30</v>
      </c>
    </row>
    <row r="7" spans="2:5" x14ac:dyDescent="0.25">
      <c r="B7" s="1">
        <v>32</v>
      </c>
      <c r="C7" s="1">
        <v>32</v>
      </c>
      <c r="D7" s="1">
        <f>SUM(B7:C7)</f>
        <v>64</v>
      </c>
    </row>
    <row r="8" spans="2:5" x14ac:dyDescent="0.25">
      <c r="B8" s="1">
        <f>D7/B7</f>
        <v>2</v>
      </c>
      <c r="C8" s="1"/>
      <c r="D8" s="1"/>
    </row>
    <row r="10" spans="2:5" x14ac:dyDescent="0.25">
      <c r="B10" t="s">
        <v>36</v>
      </c>
    </row>
    <row r="11" spans="2:5" x14ac:dyDescent="0.25">
      <c r="B11" t="s">
        <v>37</v>
      </c>
      <c r="C11" t="s">
        <v>28</v>
      </c>
      <c r="D11" t="s">
        <v>38</v>
      </c>
    </row>
    <row r="12" spans="2:5" x14ac:dyDescent="0.25">
      <c r="B12">
        <f>23*2</f>
        <v>46</v>
      </c>
      <c r="C12">
        <v>32</v>
      </c>
      <c r="D12">
        <f>16*4</f>
        <v>64</v>
      </c>
      <c r="E12">
        <f>SUM(B12:D12)</f>
        <v>142</v>
      </c>
    </row>
    <row r="14" spans="2:5" x14ac:dyDescent="0.25">
      <c r="B14" t="s">
        <v>39</v>
      </c>
    </row>
    <row r="15" spans="2:5" x14ac:dyDescent="0.25">
      <c r="B15" t="s">
        <v>40</v>
      </c>
      <c r="C15" t="s">
        <v>41</v>
      </c>
      <c r="D15" t="s">
        <v>29</v>
      </c>
    </row>
    <row r="16" spans="2:5" x14ac:dyDescent="0.25">
      <c r="B16">
        <f>23*2</f>
        <v>46</v>
      </c>
      <c r="C16">
        <v>12</v>
      </c>
      <c r="D16">
        <f>16*3</f>
        <v>48</v>
      </c>
      <c r="E16">
        <f>SUM(B16:D16)</f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2018-10-10T09:13:08Z</dcterms:modified>
</cp:coreProperties>
</file>